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otatoproducersas-my.sharepoint.com/personal/ryan_peipotato_org/Documents/2022 Projects/"/>
    </mc:Choice>
  </mc:AlternateContent>
  <bookViews>
    <workbookView xWindow="0" yWindow="0" windowWidth="19330" windowHeight="7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3" i="1"/>
  <c r="N12" i="1"/>
  <c r="B18" i="1" l="1"/>
  <c r="B17" i="1"/>
  <c r="B16" i="1"/>
  <c r="O13" i="1" s="1"/>
  <c r="V7" i="1"/>
  <c r="W7" i="1" s="1"/>
  <c r="V6" i="1"/>
  <c r="W6" i="1" s="1"/>
  <c r="V5" i="1"/>
  <c r="W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C4" i="1" s="1"/>
  <c r="C7" i="1" s="1"/>
  <c r="N11" i="1"/>
  <c r="N10" i="1"/>
  <c r="N9" i="1"/>
  <c r="N8" i="1"/>
  <c r="N7" i="1"/>
  <c r="N6" i="1"/>
  <c r="N5" i="1"/>
  <c r="O12" i="1" l="1"/>
  <c r="P10" i="1"/>
  <c r="P12" i="1"/>
  <c r="P14" i="1"/>
  <c r="P13" i="1"/>
  <c r="O14" i="1"/>
  <c r="Q7" i="1"/>
  <c r="Q14" i="1"/>
  <c r="Q13" i="1"/>
  <c r="Q12" i="1"/>
  <c r="O11" i="1"/>
  <c r="P7" i="1"/>
  <c r="Q8" i="1"/>
  <c r="Q9" i="1"/>
  <c r="Q10" i="1"/>
  <c r="P8" i="1"/>
  <c r="Q11" i="1"/>
  <c r="P9" i="1"/>
  <c r="Q5" i="1"/>
  <c r="Q6" i="1"/>
  <c r="O10" i="1"/>
  <c r="P11" i="1"/>
  <c r="P5" i="1"/>
  <c r="P6" i="1"/>
  <c r="O5" i="1"/>
  <c r="O7" i="1"/>
  <c r="O8" i="1"/>
  <c r="O9" i="1"/>
  <c r="O6" i="1"/>
  <c r="S12" i="1" l="1"/>
  <c r="S14" i="1"/>
  <c r="R14" i="1"/>
  <c r="R10" i="1"/>
  <c r="S7" i="1"/>
  <c r="S13" i="1"/>
  <c r="R12" i="1"/>
  <c r="S8" i="1"/>
  <c r="R13" i="1"/>
  <c r="S9" i="1"/>
  <c r="R7" i="1"/>
  <c r="S10" i="1"/>
  <c r="R9" i="1"/>
  <c r="S5" i="1"/>
  <c r="S11" i="1"/>
  <c r="R8" i="1"/>
  <c r="R11" i="1"/>
  <c r="R5" i="1"/>
  <c r="S6" i="1"/>
  <c r="R6" i="1"/>
  <c r="D4" i="1" l="1"/>
  <c r="D7" i="1" s="1"/>
  <c r="D10" i="1" s="1"/>
  <c r="E4" i="1"/>
  <c r="E7" i="1" s="1"/>
  <c r="E10" i="1" s="1"/>
</calcChain>
</file>

<file path=xl/sharedStrings.xml><?xml version="1.0" encoding="utf-8"?>
<sst xmlns="http://schemas.openxmlformats.org/spreadsheetml/2006/main" count="52" uniqueCount="47">
  <si>
    <t>N</t>
  </si>
  <si>
    <t>P2O5</t>
  </si>
  <si>
    <t>K20</t>
  </si>
  <si>
    <t>S</t>
  </si>
  <si>
    <t>Ca</t>
  </si>
  <si>
    <t>Mg</t>
  </si>
  <si>
    <t>lbs/ton</t>
  </si>
  <si>
    <t>Barley straw</t>
  </si>
  <si>
    <t>Wheat straw</t>
  </si>
  <si>
    <t>Oat straw</t>
  </si>
  <si>
    <t>Value of Urea (46-0-0)</t>
  </si>
  <si>
    <t>Value of DAP (18-46-0)</t>
  </si>
  <si>
    <t>Value of KCl (0-0-60)</t>
  </si>
  <si>
    <t>Crop Choice</t>
  </si>
  <si>
    <t>$/ton</t>
  </si>
  <si>
    <t>$/lb of N from Urea</t>
  </si>
  <si>
    <t>$/lb of P2O5</t>
  </si>
  <si>
    <t>N from Urea</t>
  </si>
  <si>
    <t>N remaining</t>
  </si>
  <si>
    <t>Total</t>
  </si>
  <si>
    <t>Grass Hay</t>
  </si>
  <si>
    <t>Alfalfa Hay</t>
  </si>
  <si>
    <t>Red Clover Hay</t>
  </si>
  <si>
    <t>Sorghum Sudan Baleage</t>
  </si>
  <si>
    <t>Alfalfa Baleage</t>
  </si>
  <si>
    <t>Red Clover Baleage</t>
  </si>
  <si>
    <t>Grass Baleage</t>
  </si>
  <si>
    <t>lbs per 4x5 
round bale</t>
  </si>
  <si>
    <t>DM %</t>
  </si>
  <si>
    <t>lbs DM
per bale</t>
  </si>
  <si>
    <t>tons/bale</t>
  </si>
  <si>
    <t>ton/bale</t>
  </si>
  <si>
    <t>$ P+K/ton</t>
  </si>
  <si>
    <t>$ N+P+K/ton</t>
  </si>
  <si>
    <t>$/lb of K20</t>
  </si>
  <si>
    <t># of tons</t>
  </si>
  <si>
    <t>$ N+P+K/ac</t>
  </si>
  <si>
    <t>$ P+K/ac</t>
  </si>
  <si>
    <t>$ N+P+K/bale</t>
  </si>
  <si>
    <t>$ P+K/bale</t>
  </si>
  <si>
    <t xml:space="preserve">Nutrient Removal Calculator </t>
  </si>
  <si>
    <t>developed by Ryan Barrett, Prince Edward Island Potato Board</t>
  </si>
  <si>
    <t>Total 
P + K</t>
  </si>
  <si>
    <t>Bales/Acre (4 x 5 ft)</t>
  </si>
  <si>
    <t>Developed for the Agronomy Inititative for Marketable yield (AIM) - April 2022</t>
  </si>
  <si>
    <t>Updated April 21st, 2022</t>
  </si>
  <si>
    <t>May'23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</si>
</sst>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Continuous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6" fontId="0" fillId="0" borderId="0" xfId="0" applyNumberFormat="1"/>
    <xf numFmtId="0" fontId="1" fillId="3" borderId="0" xfId="0" applyFont="1" applyFill="1" applyAlignment="1">
      <alignment horizontal="centerContinuous"/>
    </xf>
    <xf numFmtId="0" fontId="1" fillId="5" borderId="0" xfId="0" applyFont="1" applyFill="1" applyAlignment="1">
      <alignment horizontal="centerContinuous"/>
    </xf>
    <xf numFmtId="2" fontId="0" fillId="3" borderId="0" xfId="0" applyNumberFormat="1" applyFill="1"/>
    <xf numFmtId="0" fontId="1" fillId="0" borderId="0" xfId="0" applyFont="1" applyAlignment="1"/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19184</xdr:colOff>
      <xdr:row>22</xdr:row>
      <xdr:rowOff>108704</xdr:rowOff>
    </xdr:from>
    <xdr:to>
      <xdr:col>1</xdr:col>
      <xdr:colOff>331753</xdr:colOff>
      <xdr:row>32</xdr:row>
      <xdr:rowOff>76732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4" y="4424928"/>
          <a:ext cx="1757705" cy="1822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workbookViewId="0">
      <selection activeCell="I5" sqref="I5"/>
    </sheetView>
  </sheetViews>
  <sheetFormatPr defaultRowHeight="14.5" x14ac:dyDescent="0.35"/>
  <cols>
    <col min="1" max="1" width="20.54296875" customWidth="1"/>
    <col min="2" max="2" width="21.08984375" customWidth="1"/>
    <col min="3" max="3" width="9.26953125" customWidth="1"/>
    <col min="4" max="4" width="12.08984375" customWidth="1"/>
    <col min="5" max="5" width="10.08984375" customWidth="1"/>
    <col min="7" max="7" width="20.90625" customWidth="1"/>
    <col min="8" max="8" width="12.26953125" style="11" customWidth="1"/>
    <col min="9" max="10" width="8.7265625" style="11"/>
    <col min="11" max="13" width="8.7265625" hidden="1" customWidth="1"/>
    <col min="14" max="14" width="11.81640625" hidden="1" customWidth="1"/>
    <col min="15" max="15" width="10.54296875" style="9" customWidth="1"/>
    <col min="16" max="18" width="8.7265625" style="9"/>
    <col min="20" max="20" width="11.36328125" customWidth="1"/>
  </cols>
  <sheetData>
    <row r="1" spans="1:23" ht="18.649999999999999" x14ac:dyDescent="0.45">
      <c r="A1" s="21" t="s">
        <v>40</v>
      </c>
      <c r="C1" t="s">
        <v>41</v>
      </c>
    </row>
    <row r="3" spans="1:23" ht="19.649999999999999" customHeight="1" x14ac:dyDescent="0.35">
      <c r="A3" s="5"/>
      <c r="C3" s="5" t="s">
        <v>31</v>
      </c>
      <c r="D3" s="7" t="s">
        <v>33</v>
      </c>
      <c r="E3" s="7" t="s">
        <v>32</v>
      </c>
      <c r="G3" s="5"/>
      <c r="H3" s="14" t="s">
        <v>6</v>
      </c>
      <c r="I3" s="14"/>
      <c r="J3" s="14"/>
      <c r="K3" s="16"/>
      <c r="L3" s="16"/>
      <c r="M3" s="16"/>
      <c r="N3" s="16"/>
      <c r="O3" s="13" t="s">
        <v>14</v>
      </c>
      <c r="P3" s="13"/>
      <c r="Q3" s="13"/>
      <c r="R3" s="13"/>
      <c r="S3" s="1"/>
    </row>
    <row r="4" spans="1:23" ht="28.25" customHeight="1" x14ac:dyDescent="0.35">
      <c r="A4" s="5" t="s">
        <v>13</v>
      </c>
      <c r="B4" s="10" t="s">
        <v>7</v>
      </c>
      <c r="C4">
        <f>VLOOKUP($B4,$G5:$W14,17,FALSE)</f>
        <v>0.375</v>
      </c>
      <c r="D4" s="12">
        <f>VLOOKUP($B4,$G5:$W14,12,FALSE)</f>
        <v>50.443537414965988</v>
      </c>
      <c r="E4" s="12">
        <f>VLOOKUP($B4,$G5:$W14,13,FALSE)</f>
        <v>37.841368431430539</v>
      </c>
      <c r="H4" s="17" t="s">
        <v>0</v>
      </c>
      <c r="I4" s="17" t="s">
        <v>1</v>
      </c>
      <c r="J4" s="17" t="s">
        <v>2</v>
      </c>
      <c r="K4" s="7" t="s">
        <v>3</v>
      </c>
      <c r="L4" s="7" t="s">
        <v>4</v>
      </c>
      <c r="M4" s="7" t="s">
        <v>5</v>
      </c>
      <c r="N4" s="7" t="s">
        <v>18</v>
      </c>
      <c r="O4" s="18" t="s">
        <v>17</v>
      </c>
      <c r="P4" s="18" t="s">
        <v>1</v>
      </c>
      <c r="Q4" s="18" t="s">
        <v>2</v>
      </c>
      <c r="R4" s="18" t="s">
        <v>19</v>
      </c>
      <c r="S4" s="19" t="s">
        <v>42</v>
      </c>
      <c r="T4" s="19" t="s">
        <v>27</v>
      </c>
      <c r="U4" s="7" t="s">
        <v>28</v>
      </c>
      <c r="V4" s="19" t="s">
        <v>29</v>
      </c>
      <c r="W4" s="7" t="s">
        <v>30</v>
      </c>
    </row>
    <row r="5" spans="1:23" ht="14.65" x14ac:dyDescent="0.35">
      <c r="G5" t="s">
        <v>7</v>
      </c>
      <c r="H5" s="11">
        <v>13</v>
      </c>
      <c r="I5" s="11">
        <v>5.2</v>
      </c>
      <c r="J5" s="11">
        <v>39</v>
      </c>
      <c r="K5">
        <v>3</v>
      </c>
      <c r="L5">
        <v>5.5</v>
      </c>
      <c r="M5">
        <v>1</v>
      </c>
      <c r="N5" s="4">
        <f>((H5-(I5*0.39)))</f>
        <v>10.972</v>
      </c>
      <c r="O5" s="15">
        <f>(N5*B16)</f>
        <v>12.602168983535442</v>
      </c>
      <c r="P5" s="15">
        <f>(I5*B17)</f>
        <v>6.1520260278024246</v>
      </c>
      <c r="Q5" s="15">
        <f>(J5*B18)</f>
        <v>31.689342403628117</v>
      </c>
      <c r="R5" s="15">
        <f>(O5+P5+Q5)</f>
        <v>50.443537414965988</v>
      </c>
      <c r="S5" s="2">
        <f>(P5+Q5)</f>
        <v>37.841368431430539</v>
      </c>
      <c r="T5">
        <v>750</v>
      </c>
      <c r="U5">
        <v>1</v>
      </c>
      <c r="V5">
        <f>(T5*U5)</f>
        <v>750</v>
      </c>
      <c r="W5" s="2">
        <f>(V5/2000)</f>
        <v>0.375</v>
      </c>
    </row>
    <row r="6" spans="1:23" ht="14.65" x14ac:dyDescent="0.35">
      <c r="B6" s="7" t="s">
        <v>43</v>
      </c>
      <c r="C6" s="7" t="s">
        <v>35</v>
      </c>
      <c r="D6" s="7" t="s">
        <v>36</v>
      </c>
      <c r="E6" s="7" t="s">
        <v>37</v>
      </c>
      <c r="G6" t="s">
        <v>8</v>
      </c>
      <c r="H6" s="11">
        <v>15</v>
      </c>
      <c r="I6" s="11">
        <v>3.8</v>
      </c>
      <c r="J6" s="11">
        <v>30</v>
      </c>
      <c r="K6">
        <v>5.5</v>
      </c>
      <c r="L6">
        <v>5.5</v>
      </c>
      <c r="M6">
        <v>1</v>
      </c>
      <c r="N6" s="4">
        <f t="shared" ref="N6:N11" si="0">((H6-(I6*0.39)))</f>
        <v>13.518000000000001</v>
      </c>
      <c r="O6" s="15">
        <f>(N6*B16)</f>
        <v>15.526441881100267</v>
      </c>
      <c r="P6" s="15">
        <f>(I6*B17)</f>
        <v>4.495711328009464</v>
      </c>
      <c r="Q6" s="15">
        <f>(J6*B18)</f>
        <v>24.37641723356009</v>
      </c>
      <c r="R6" s="15">
        <f t="shared" ref="R6:R11" si="1">(O6+P6+Q6)</f>
        <v>44.398570442669822</v>
      </c>
      <c r="S6" s="2">
        <f t="shared" ref="S6:S11" si="2">(P6+Q6)</f>
        <v>28.872128561569554</v>
      </c>
      <c r="T6">
        <v>750</v>
      </c>
      <c r="U6">
        <v>1</v>
      </c>
      <c r="V6">
        <f>(T6*U6)</f>
        <v>750</v>
      </c>
      <c r="W6" s="2">
        <f t="shared" ref="W6:W14" si="3">(V6/2000)</f>
        <v>0.375</v>
      </c>
    </row>
    <row r="7" spans="1:23" ht="14.65" x14ac:dyDescent="0.35">
      <c r="B7" s="8">
        <v>5</v>
      </c>
      <c r="C7">
        <f>(B7*C4)</f>
        <v>1.875</v>
      </c>
      <c r="D7" s="12">
        <f>(C7*D4)</f>
        <v>94.581632653061234</v>
      </c>
      <c r="E7" s="12">
        <f>(C7*E4)</f>
        <v>70.952565808932263</v>
      </c>
      <c r="G7" t="s">
        <v>9</v>
      </c>
      <c r="H7" s="11">
        <v>12</v>
      </c>
      <c r="I7" s="11">
        <v>6.3</v>
      </c>
      <c r="J7" s="11">
        <v>37</v>
      </c>
      <c r="K7">
        <v>4.5</v>
      </c>
      <c r="L7">
        <v>5.5</v>
      </c>
      <c r="M7">
        <v>1</v>
      </c>
      <c r="N7" s="4">
        <f t="shared" si="0"/>
        <v>9.5429999999999993</v>
      </c>
      <c r="O7" s="15">
        <f>(N7*B16)</f>
        <v>10.960854776693285</v>
      </c>
      <c r="P7" s="15">
        <f>(I7*B17)</f>
        <v>7.4534161490683219</v>
      </c>
      <c r="Q7" s="15">
        <f>(J7*B18)</f>
        <v>30.064247921390781</v>
      </c>
      <c r="R7" s="15">
        <f t="shared" si="1"/>
        <v>48.478518847152387</v>
      </c>
      <c r="S7" s="2">
        <f t="shared" si="2"/>
        <v>37.517664070459105</v>
      </c>
      <c r="T7">
        <v>750</v>
      </c>
      <c r="U7">
        <v>1</v>
      </c>
      <c r="V7">
        <f>(T7*U7)</f>
        <v>750</v>
      </c>
      <c r="W7" s="2">
        <f t="shared" si="3"/>
        <v>0.375</v>
      </c>
    </row>
    <row r="8" spans="1:23" ht="14.65" x14ac:dyDescent="0.35">
      <c r="G8" t="s">
        <v>21</v>
      </c>
      <c r="H8" s="11">
        <v>51</v>
      </c>
      <c r="I8" s="11">
        <v>12</v>
      </c>
      <c r="J8" s="11">
        <v>49</v>
      </c>
      <c r="K8">
        <v>5.4</v>
      </c>
      <c r="L8">
        <v>19</v>
      </c>
      <c r="M8">
        <v>4.5</v>
      </c>
      <c r="N8" s="4">
        <f t="shared" si="0"/>
        <v>46.32</v>
      </c>
      <c r="O8" s="15">
        <f>(N8*B16)</f>
        <v>53.20201123927832</v>
      </c>
      <c r="P8" s="15">
        <f>(I8*B17)</f>
        <v>14.196983141082519</v>
      </c>
      <c r="Q8" s="15">
        <f>(J8*B18)</f>
        <v>39.814814814814817</v>
      </c>
      <c r="R8" s="15">
        <f t="shared" si="1"/>
        <v>107.21380919517566</v>
      </c>
      <c r="S8" s="2">
        <f t="shared" si="2"/>
        <v>54.011797955897336</v>
      </c>
      <c r="T8">
        <v>1000</v>
      </c>
      <c r="U8">
        <v>0.85</v>
      </c>
      <c r="V8">
        <f>(T8*U8)</f>
        <v>850</v>
      </c>
      <c r="W8" s="2">
        <f t="shared" si="3"/>
        <v>0.42499999999999999</v>
      </c>
    </row>
    <row r="9" spans="1:23" ht="14.65" x14ac:dyDescent="0.35">
      <c r="D9" s="5" t="s">
        <v>38</v>
      </c>
      <c r="E9" s="5" t="s">
        <v>39</v>
      </c>
      <c r="G9" t="s">
        <v>22</v>
      </c>
      <c r="H9" s="11">
        <v>45</v>
      </c>
      <c r="I9" s="11">
        <v>12</v>
      </c>
      <c r="J9" s="11">
        <v>42</v>
      </c>
      <c r="K9">
        <v>3</v>
      </c>
      <c r="L9">
        <v>11</v>
      </c>
      <c r="N9" s="4">
        <f t="shared" si="0"/>
        <v>40.32</v>
      </c>
      <c r="O9" s="15">
        <f>(N9*B16)</f>
        <v>46.310559006211179</v>
      </c>
      <c r="P9" s="15">
        <f>(I9*B17)</f>
        <v>14.196983141082519</v>
      </c>
      <c r="Q9" s="15">
        <f>(J9*B18)</f>
        <v>34.126984126984127</v>
      </c>
      <c r="R9" s="15">
        <f t="shared" si="1"/>
        <v>94.634526274277817</v>
      </c>
      <c r="S9" s="2">
        <f t="shared" si="2"/>
        <v>48.323967268066646</v>
      </c>
      <c r="T9">
        <v>1000</v>
      </c>
      <c r="U9">
        <v>0.85</v>
      </c>
      <c r="V9">
        <f t="shared" ref="V9:V14" si="4">(T9*U9)</f>
        <v>850</v>
      </c>
      <c r="W9" s="2">
        <f t="shared" si="3"/>
        <v>0.42499999999999999</v>
      </c>
    </row>
    <row r="10" spans="1:23" ht="14.65" x14ac:dyDescent="0.35">
      <c r="D10" s="12">
        <f>(D7/B7)</f>
        <v>18.916326530612245</v>
      </c>
      <c r="E10" s="12">
        <f>(E7/B7)</f>
        <v>14.190513161786452</v>
      </c>
      <c r="G10" t="s">
        <v>20</v>
      </c>
      <c r="H10" s="11">
        <v>34</v>
      </c>
      <c r="I10" s="11">
        <v>10</v>
      </c>
      <c r="J10" s="11">
        <v>43</v>
      </c>
      <c r="K10">
        <v>4</v>
      </c>
      <c r="L10">
        <v>11</v>
      </c>
      <c r="N10" s="4">
        <f t="shared" si="0"/>
        <v>30.1</v>
      </c>
      <c r="O10" s="15">
        <f>(N10*B16)</f>
        <v>34.572118702553489</v>
      </c>
      <c r="P10" s="15">
        <f>(I10*B17)</f>
        <v>11.830819284235432</v>
      </c>
      <c r="Q10" s="15">
        <f>(J10*B18)</f>
        <v>34.939531368102799</v>
      </c>
      <c r="R10" s="15">
        <f t="shared" si="1"/>
        <v>81.342469354891719</v>
      </c>
      <c r="S10" s="2">
        <f t="shared" si="2"/>
        <v>46.77035065233823</v>
      </c>
      <c r="T10">
        <v>900</v>
      </c>
      <c r="U10">
        <v>0.85</v>
      </c>
      <c r="V10">
        <f t="shared" si="4"/>
        <v>765</v>
      </c>
      <c r="W10" s="2">
        <f t="shared" si="3"/>
        <v>0.38250000000000001</v>
      </c>
    </row>
    <row r="11" spans="1:23" ht="14.65" x14ac:dyDescent="0.35">
      <c r="G11" t="s">
        <v>23</v>
      </c>
      <c r="H11" s="11">
        <v>30</v>
      </c>
      <c r="I11" s="11">
        <v>9.5</v>
      </c>
      <c r="J11" s="11">
        <v>34</v>
      </c>
      <c r="K11">
        <v>5.8</v>
      </c>
      <c r="N11" s="4">
        <f t="shared" si="0"/>
        <v>26.295000000000002</v>
      </c>
      <c r="O11" s="15">
        <f>(N11*B16)</f>
        <v>30.201789411416744</v>
      </c>
      <c r="P11" s="15">
        <f>(I11*B17)</f>
        <v>11.23927832002366</v>
      </c>
      <c r="Q11" s="15">
        <f>(J11*B18)</f>
        <v>27.626606198034771</v>
      </c>
      <c r="R11" s="15">
        <f t="shared" si="1"/>
        <v>69.067673929475177</v>
      </c>
      <c r="S11" s="2">
        <f t="shared" si="2"/>
        <v>38.865884518058429</v>
      </c>
      <c r="T11">
        <v>1650</v>
      </c>
      <c r="U11">
        <v>0.5</v>
      </c>
      <c r="V11">
        <f t="shared" si="4"/>
        <v>825</v>
      </c>
      <c r="W11" s="2">
        <f t="shared" si="3"/>
        <v>0.41249999999999998</v>
      </c>
    </row>
    <row r="12" spans="1:23" ht="14.65" x14ac:dyDescent="0.35">
      <c r="A12" t="s">
        <v>10</v>
      </c>
      <c r="B12">
        <v>1165</v>
      </c>
      <c r="C12" t="s">
        <v>46</v>
      </c>
      <c r="G12" t="s">
        <v>24</v>
      </c>
      <c r="H12" s="11">
        <v>51</v>
      </c>
      <c r="I12" s="11">
        <v>12</v>
      </c>
      <c r="J12" s="11">
        <v>49</v>
      </c>
      <c r="K12">
        <v>5.4</v>
      </c>
      <c r="L12">
        <v>19</v>
      </c>
      <c r="M12">
        <v>4.5</v>
      </c>
      <c r="N12" s="4">
        <f t="shared" ref="N12:N14" si="5">((H12-(I12*0.39)))</f>
        <v>46.32</v>
      </c>
      <c r="O12" s="15">
        <f>(N12*B16)</f>
        <v>53.20201123927832</v>
      </c>
      <c r="P12" s="15">
        <f>(I12*B17)</f>
        <v>14.196983141082519</v>
      </c>
      <c r="Q12" s="15">
        <f>(J12*B18)</f>
        <v>39.814814814814817</v>
      </c>
      <c r="R12" s="15">
        <f t="shared" ref="R12:R14" si="6">(O12+P12+Q12)</f>
        <v>107.21380919517566</v>
      </c>
      <c r="S12" s="2">
        <f t="shared" ref="S12:S14" si="7">(P12+Q12)</f>
        <v>54.011797955897336</v>
      </c>
      <c r="T12">
        <v>1750</v>
      </c>
      <c r="U12">
        <v>0.5</v>
      </c>
      <c r="V12">
        <f t="shared" si="4"/>
        <v>875</v>
      </c>
      <c r="W12" s="2">
        <f t="shared" si="3"/>
        <v>0.4375</v>
      </c>
    </row>
    <row r="13" spans="1:23" ht="14.65" x14ac:dyDescent="0.35">
      <c r="A13" t="s">
        <v>11</v>
      </c>
      <c r="B13">
        <v>1200</v>
      </c>
      <c r="C13" t="s">
        <v>46</v>
      </c>
      <c r="G13" t="s">
        <v>25</v>
      </c>
      <c r="H13" s="11">
        <v>45</v>
      </c>
      <c r="I13" s="11">
        <v>12</v>
      </c>
      <c r="J13" s="11">
        <v>42</v>
      </c>
      <c r="K13">
        <v>3</v>
      </c>
      <c r="L13">
        <v>11</v>
      </c>
      <c r="N13" s="4">
        <f t="shared" si="5"/>
        <v>40.32</v>
      </c>
      <c r="O13" s="15">
        <f>(N13*B16)</f>
        <v>46.310559006211179</v>
      </c>
      <c r="P13" s="15">
        <f>(I13*B17)</f>
        <v>14.196983141082519</v>
      </c>
      <c r="Q13" s="15">
        <f>(J13*B18)</f>
        <v>34.126984126984127</v>
      </c>
      <c r="R13" s="15">
        <f t="shared" si="6"/>
        <v>94.634526274277817</v>
      </c>
      <c r="S13" s="2">
        <f t="shared" si="7"/>
        <v>48.323967268066646</v>
      </c>
      <c r="T13">
        <v>1750</v>
      </c>
      <c r="U13">
        <v>0.5</v>
      </c>
      <c r="V13">
        <f t="shared" si="4"/>
        <v>875</v>
      </c>
      <c r="W13" s="2">
        <f t="shared" si="3"/>
        <v>0.4375</v>
      </c>
    </row>
    <row r="14" spans="1:23" ht="14.65" x14ac:dyDescent="0.35">
      <c r="A14" t="s">
        <v>12</v>
      </c>
      <c r="B14">
        <v>1075</v>
      </c>
      <c r="C14" t="s">
        <v>46</v>
      </c>
      <c r="G14" s="6" t="s">
        <v>26</v>
      </c>
      <c r="H14" s="11">
        <v>34</v>
      </c>
      <c r="I14" s="11">
        <v>10</v>
      </c>
      <c r="J14" s="11">
        <v>43</v>
      </c>
      <c r="K14">
        <v>4</v>
      </c>
      <c r="L14">
        <v>11</v>
      </c>
      <c r="N14" s="4">
        <f t="shared" si="5"/>
        <v>30.1</v>
      </c>
      <c r="O14" s="15">
        <f>(N14*B16)</f>
        <v>34.572118702553489</v>
      </c>
      <c r="P14" s="15">
        <f>(I14*B17)</f>
        <v>11.830819284235432</v>
      </c>
      <c r="Q14" s="15">
        <f>(J14*B18)</f>
        <v>34.939531368102799</v>
      </c>
      <c r="R14" s="15">
        <f t="shared" si="6"/>
        <v>81.342469354891719</v>
      </c>
      <c r="S14" s="2">
        <f t="shared" si="7"/>
        <v>46.77035065233823</v>
      </c>
      <c r="T14">
        <v>1650</v>
      </c>
      <c r="U14">
        <v>0.5</v>
      </c>
      <c r="V14">
        <f t="shared" si="4"/>
        <v>825</v>
      </c>
      <c r="W14" s="2">
        <f t="shared" si="3"/>
        <v>0.41249999999999998</v>
      </c>
    </row>
    <row r="16" spans="1:23" x14ac:dyDescent="0.35">
      <c r="A16" t="s">
        <v>15</v>
      </c>
      <c r="B16" s="3">
        <f>((B12/(2205*0.46)))</f>
        <v>1.1485753721778567</v>
      </c>
    </row>
    <row r="17" spans="1:2" x14ac:dyDescent="0.35">
      <c r="A17" t="s">
        <v>16</v>
      </c>
      <c r="B17" s="3">
        <f>((B13/(2205*0.46)))</f>
        <v>1.1830819284235432</v>
      </c>
    </row>
    <row r="18" spans="1:2" x14ac:dyDescent="0.35">
      <c r="A18" t="s">
        <v>34</v>
      </c>
      <c r="B18" s="3">
        <f>((B14/(2205*0.6)))</f>
        <v>0.81254724111866972</v>
      </c>
    </row>
    <row r="21" spans="1:2" x14ac:dyDescent="0.35">
      <c r="A21" s="20" t="s">
        <v>44</v>
      </c>
    </row>
    <row r="22" spans="1:2" x14ac:dyDescent="0.35">
      <c r="A22" s="20" t="s">
        <v>45</v>
      </c>
    </row>
  </sheetData>
  <dataValidations count="1">
    <dataValidation type="list" allowBlank="1" showInputMessage="1" showErrorMessage="1" sqref="B4:B5">
      <formula1>$G$5:$G$14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Barrett</dc:creator>
  <cp:lastModifiedBy>Ryan Barrett</cp:lastModifiedBy>
  <dcterms:created xsi:type="dcterms:W3CDTF">2022-04-19T17:01:52Z</dcterms:created>
  <dcterms:modified xsi:type="dcterms:W3CDTF">2023-06-12T12:43:20Z</dcterms:modified>
</cp:coreProperties>
</file>