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potatoproducersas-my.sharepoint.com/personal/ryan_peipotato_org/Documents/AIM/"/>
    </mc:Choice>
  </mc:AlternateContent>
  <xr:revisionPtr revIDLastSave="0" documentId="8_{BBCF75E8-A24D-4CCD-8CAC-5A4E83525AA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1" l="1"/>
  <c r="H12" i="1"/>
  <c r="H11" i="1"/>
  <c r="H10" i="1"/>
  <c r="H9" i="1"/>
  <c r="H8" i="1"/>
  <c r="H7" i="1"/>
  <c r="N7" i="1" s="1"/>
  <c r="H6" i="1"/>
  <c r="H5" i="1"/>
  <c r="N13" i="1" l="1"/>
  <c r="B18" i="1" l="1"/>
  <c r="B17" i="1"/>
  <c r="B16" i="1"/>
  <c r="O7" i="1" s="1"/>
  <c r="N12" i="1"/>
  <c r="N11" i="1"/>
  <c r="N10" i="1"/>
  <c r="N9" i="1"/>
  <c r="N8" i="1"/>
  <c r="N6" i="1"/>
  <c r="N5" i="1"/>
  <c r="P7" i="1" l="1"/>
  <c r="Q7" i="1"/>
  <c r="O6" i="1"/>
  <c r="O8" i="1"/>
  <c r="O9" i="1"/>
  <c r="O13" i="1"/>
  <c r="P11" i="1"/>
  <c r="P13" i="1"/>
  <c r="Q8" i="1"/>
  <c r="Q13" i="1"/>
  <c r="O12" i="1"/>
  <c r="P8" i="1"/>
  <c r="Q9" i="1"/>
  <c r="Q10" i="1"/>
  <c r="Q11" i="1"/>
  <c r="P9" i="1"/>
  <c r="Q12" i="1"/>
  <c r="P10" i="1"/>
  <c r="Q5" i="1"/>
  <c r="Q6" i="1"/>
  <c r="O11" i="1"/>
  <c r="P12" i="1"/>
  <c r="P5" i="1"/>
  <c r="P6" i="1"/>
  <c r="O5" i="1"/>
  <c r="O10" i="1"/>
  <c r="R7" i="1" l="1"/>
  <c r="S7" i="1"/>
  <c r="S13" i="1"/>
  <c r="R11" i="1"/>
  <c r="S8" i="1"/>
  <c r="R13" i="1"/>
  <c r="S9" i="1"/>
  <c r="S10" i="1"/>
  <c r="R8" i="1"/>
  <c r="S11" i="1"/>
  <c r="R10" i="1"/>
  <c r="S5" i="1"/>
  <c r="S12" i="1"/>
  <c r="R9" i="1"/>
  <c r="R12" i="1"/>
  <c r="R5" i="1"/>
  <c r="S6" i="1"/>
  <c r="R6" i="1"/>
  <c r="D4" i="1" l="1"/>
  <c r="D7" i="1" s="1"/>
  <c r="E4" i="1"/>
  <c r="E7" i="1" s="1"/>
</calcChain>
</file>

<file path=xl/sharedStrings.xml><?xml version="1.0" encoding="utf-8"?>
<sst xmlns="http://schemas.openxmlformats.org/spreadsheetml/2006/main" count="55" uniqueCount="49">
  <si>
    <t>N</t>
  </si>
  <si>
    <t>P2O5</t>
  </si>
  <si>
    <t>K20</t>
  </si>
  <si>
    <t>S</t>
  </si>
  <si>
    <t>Ca</t>
  </si>
  <si>
    <t>Mg</t>
  </si>
  <si>
    <t>Value of Urea (46-0-0)</t>
  </si>
  <si>
    <t>Value of DAP (18-46-0)</t>
  </si>
  <si>
    <t>Value of KCl (0-0-60)</t>
  </si>
  <si>
    <t>Crop Choice</t>
  </si>
  <si>
    <t>$/lb of N from Urea</t>
  </si>
  <si>
    <t>$/lb of P2O5</t>
  </si>
  <si>
    <t>N from Urea</t>
  </si>
  <si>
    <t>N remaining</t>
  </si>
  <si>
    <t>Total</t>
  </si>
  <si>
    <t>$ P+K/ton</t>
  </si>
  <si>
    <t>$ N+P+K/ton</t>
  </si>
  <si>
    <t>$/lb of K20</t>
  </si>
  <si>
    <t>$ N+P+K/ac</t>
  </si>
  <si>
    <t>$ P+K/ac</t>
  </si>
  <si>
    <t>developed by Ryan Barrett, Prince Edward Island Potato Board</t>
  </si>
  <si>
    <t>Total 
P + K</t>
  </si>
  <si>
    <t xml:space="preserve">Manure Value Calculator </t>
  </si>
  <si>
    <t>Dairy (Liquid)</t>
  </si>
  <si>
    <t>Hog (Liquid)</t>
  </si>
  <si>
    <t>Poultry (Solid)</t>
  </si>
  <si>
    <t>Developed for the Agronomy Inititative for Marketable yield (AIM) - April 2023</t>
  </si>
  <si>
    <t>Updated April 11th, 2023</t>
  </si>
  <si>
    <t>Farmer Test (Liquid)</t>
  </si>
  <si>
    <t>Farmer Test (Solid)</t>
  </si>
  <si>
    <t>Beef (Solid-Summer)</t>
  </si>
  <si>
    <t>Beef (Solid-Fall)</t>
  </si>
  <si>
    <t>Dairy (Solid-Fall)</t>
  </si>
  <si>
    <t>Dairy (Solid-Summer)</t>
  </si>
  <si>
    <t>per tonne
or per 1000 gal</t>
  </si>
  <si>
    <t>Assumptions:</t>
  </si>
  <si>
    <t># of tons or 1000 gal/ac</t>
  </si>
  <si>
    <t>1. Dairy and Beef Manure (Solid-Summer) - No incorporation</t>
  </si>
  <si>
    <t>2. Dairy and Beef Manure (Solid-Fall) - Incorporation within 3 days</t>
  </si>
  <si>
    <t>3. Liquid Manure - Incorporation within one day in the spring</t>
  </si>
  <si>
    <t>4. Poultry Manure - Incorporation within one day in the spring</t>
  </si>
  <si>
    <t>50% of organic N available in Year 2 and 3</t>
  </si>
  <si>
    <t>Ammonium N
Year 1</t>
  </si>
  <si>
    <t>Org N
Year 2+3</t>
  </si>
  <si>
    <t>$/MT</t>
  </si>
  <si>
    <t>lbs/MT</t>
  </si>
  <si>
    <t>lbs/MT or lbs/1000 gal</t>
  </si>
  <si>
    <t>5. Total N includes Ammonium N available immediately as well as</t>
  </si>
  <si>
    <t>Apr'25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</si>
</sst>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 tint="0.34998626667073579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Continuous"/>
    </xf>
    <xf numFmtId="2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1" fillId="0" borderId="0" xfId="0" applyFont="1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0" xfId="0" applyFill="1"/>
    <xf numFmtId="0" fontId="0" fillId="3" borderId="0" xfId="0" applyFill="1"/>
    <xf numFmtId="0" fontId="0" fillId="4" borderId="0" xfId="0" applyFill="1"/>
    <xf numFmtId="166" fontId="0" fillId="0" borderId="0" xfId="0" applyNumberFormat="1"/>
    <xf numFmtId="0" fontId="1" fillId="2" borderId="0" xfId="0" applyFont="1" applyFill="1" applyAlignment="1">
      <alignment horizontal="centerContinuous"/>
    </xf>
    <xf numFmtId="0" fontId="1" fillId="4" borderId="0" xfId="0" applyFont="1" applyFill="1" applyAlignment="1">
      <alignment horizontal="centerContinuous"/>
    </xf>
    <xf numFmtId="2" fontId="0" fillId="2" borderId="0" xfId="0" applyNumberFormat="1" applyFill="1"/>
    <xf numFmtId="0" fontId="1" fillId="4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19184</xdr:colOff>
      <xdr:row>22</xdr:row>
      <xdr:rowOff>108704</xdr:rowOff>
    </xdr:from>
    <xdr:to>
      <xdr:col>1</xdr:col>
      <xdr:colOff>326038</xdr:colOff>
      <xdr:row>32</xdr:row>
      <xdr:rowOff>76732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84" y="4424928"/>
          <a:ext cx="1757705" cy="18224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0"/>
  <sheetViews>
    <sheetView tabSelected="1" workbookViewId="0">
      <selection activeCell="B15" sqref="B15"/>
    </sheetView>
  </sheetViews>
  <sheetFormatPr defaultRowHeight="14.4" x14ac:dyDescent="0.3"/>
  <cols>
    <col min="1" max="1" width="20.5546875" customWidth="1"/>
    <col min="2" max="2" width="21.109375" customWidth="1"/>
    <col min="3" max="3" width="12.5546875" customWidth="1"/>
    <col min="4" max="4" width="12.109375" customWidth="1"/>
    <col min="5" max="5" width="10.109375" customWidth="1"/>
    <col min="7" max="7" width="20.88671875" customWidth="1"/>
    <col min="8" max="8" width="12.21875" style="10" customWidth="1"/>
    <col min="9" max="9" width="8.77734375" style="10"/>
    <col min="10" max="10" width="8.77734375" style="10" customWidth="1"/>
    <col min="11" max="12" width="8.77734375" hidden="1" customWidth="1"/>
    <col min="13" max="13" width="2.6640625" hidden="1" customWidth="1"/>
    <col min="14" max="14" width="11.77734375" hidden="1" customWidth="1"/>
    <col min="15" max="15" width="10.5546875" style="8" customWidth="1"/>
    <col min="16" max="18" width="8.77734375" style="8"/>
    <col min="20" max="20" width="12.77734375" customWidth="1"/>
  </cols>
  <sheetData>
    <row r="1" spans="1:21" ht="18" x14ac:dyDescent="0.35">
      <c r="A1" s="19" t="s">
        <v>22</v>
      </c>
      <c r="C1" t="s">
        <v>20</v>
      </c>
    </row>
    <row r="3" spans="1:21" ht="44.85" customHeight="1" x14ac:dyDescent="0.3">
      <c r="A3" s="5"/>
      <c r="C3" s="20" t="s">
        <v>34</v>
      </c>
      <c r="D3" s="7" t="s">
        <v>16</v>
      </c>
      <c r="E3" s="7" t="s">
        <v>15</v>
      </c>
      <c r="G3" s="5"/>
      <c r="H3" s="13" t="s">
        <v>46</v>
      </c>
      <c r="I3" s="13"/>
      <c r="J3" s="13"/>
      <c r="K3" s="5"/>
      <c r="L3" s="5"/>
      <c r="M3" s="5"/>
      <c r="N3" s="5"/>
      <c r="O3" s="12" t="s">
        <v>44</v>
      </c>
      <c r="P3" s="12"/>
      <c r="Q3" s="12"/>
      <c r="R3" s="12"/>
      <c r="S3" s="1"/>
      <c r="T3" t="s">
        <v>45</v>
      </c>
      <c r="U3" t="s">
        <v>45</v>
      </c>
    </row>
    <row r="4" spans="1:21" ht="28.2" customHeight="1" x14ac:dyDescent="0.3">
      <c r="A4" s="5" t="s">
        <v>9</v>
      </c>
      <c r="B4" s="9" t="s">
        <v>31</v>
      </c>
      <c r="C4">
        <v>1</v>
      </c>
      <c r="D4" s="11">
        <f>VLOOKUP($B4,$G5:$S14,12,FALSE)</f>
        <v>11.734193696802391</v>
      </c>
      <c r="E4" s="11">
        <f>VLOOKUP($B4,$G5:$S14,13,FALSE)</f>
        <v>7.4145190443327085</v>
      </c>
      <c r="H4" s="15" t="s">
        <v>0</v>
      </c>
      <c r="I4" s="15" t="s">
        <v>1</v>
      </c>
      <c r="J4" s="15" t="s">
        <v>2</v>
      </c>
      <c r="K4" s="7" t="s">
        <v>3</v>
      </c>
      <c r="L4" s="7" t="s">
        <v>4</v>
      </c>
      <c r="M4" s="7" t="s">
        <v>5</v>
      </c>
      <c r="N4" s="7" t="s">
        <v>13</v>
      </c>
      <c r="O4" s="16" t="s">
        <v>12</v>
      </c>
      <c r="P4" s="16" t="s">
        <v>1</v>
      </c>
      <c r="Q4" s="16" t="s">
        <v>2</v>
      </c>
      <c r="R4" s="16" t="s">
        <v>14</v>
      </c>
      <c r="S4" s="17" t="s">
        <v>21</v>
      </c>
      <c r="T4" s="17" t="s">
        <v>42</v>
      </c>
      <c r="U4" s="17" t="s">
        <v>43</v>
      </c>
    </row>
    <row r="5" spans="1:21" x14ac:dyDescent="0.3">
      <c r="G5" t="s">
        <v>23</v>
      </c>
      <c r="H5" s="10">
        <f>(T5+U5)</f>
        <v>12.399999999999999</v>
      </c>
      <c r="I5" s="10">
        <v>3.7</v>
      </c>
      <c r="J5" s="10">
        <v>21.6</v>
      </c>
      <c r="K5">
        <v>3</v>
      </c>
      <c r="L5">
        <v>5.5</v>
      </c>
      <c r="M5">
        <v>1</v>
      </c>
      <c r="N5" s="4">
        <f t="shared" ref="N5:N13" si="0">((H5-(I5*0.39)))</f>
        <v>10.956999999999999</v>
      </c>
      <c r="O5" s="14">
        <f>(N5*B16)</f>
        <v>8.9336872720102516</v>
      </c>
      <c r="P5" s="14">
        <f>(I5*B17)</f>
        <v>4.7677215813861773</v>
      </c>
      <c r="Q5" s="14">
        <f>(J5*B18)</f>
        <v>12.506122448979591</v>
      </c>
      <c r="R5" s="14">
        <f>(O5+P5+Q5)</f>
        <v>26.207531302376019</v>
      </c>
      <c r="S5" s="2">
        <f>(P5+Q5)</f>
        <v>17.273844030365769</v>
      </c>
      <c r="T5">
        <v>9.1</v>
      </c>
      <c r="U5">
        <v>3.3</v>
      </c>
    </row>
    <row r="6" spans="1:21" ht="28.8" x14ac:dyDescent="0.3">
      <c r="B6" s="7"/>
      <c r="C6" s="17" t="s">
        <v>36</v>
      </c>
      <c r="D6" s="7" t="s">
        <v>18</v>
      </c>
      <c r="E6" s="7" t="s">
        <v>19</v>
      </c>
      <c r="G6" t="s">
        <v>33</v>
      </c>
      <c r="H6" s="10">
        <f t="shared" ref="H6:H13" si="1">(T6+U6)</f>
        <v>5.8</v>
      </c>
      <c r="I6" s="10">
        <v>1.8</v>
      </c>
      <c r="J6" s="10">
        <v>11</v>
      </c>
      <c r="K6">
        <v>5.5</v>
      </c>
      <c r="L6">
        <v>5.5</v>
      </c>
      <c r="M6">
        <v>1</v>
      </c>
      <c r="N6" s="4">
        <f t="shared" si="0"/>
        <v>5.0979999999999999</v>
      </c>
      <c r="O6" s="14">
        <f>(N6*B16)</f>
        <v>4.1566065266686376</v>
      </c>
      <c r="P6" s="14">
        <f>(I6*B17)</f>
        <v>2.3194321206743567</v>
      </c>
      <c r="Q6" s="14">
        <f>(J6*B18)</f>
        <v>6.3688586545729393</v>
      </c>
      <c r="R6" s="14">
        <f t="shared" ref="R6" si="2">(O6+P6+Q6)</f>
        <v>12.844897301915934</v>
      </c>
      <c r="S6" s="2">
        <f t="shared" ref="S6" si="3">(P6+Q6)</f>
        <v>8.688290775247296</v>
      </c>
      <c r="T6">
        <v>0.3</v>
      </c>
      <c r="U6">
        <v>5.5</v>
      </c>
    </row>
    <row r="7" spans="1:21" x14ac:dyDescent="0.3">
      <c r="C7">
        <v>10</v>
      </c>
      <c r="D7" s="11">
        <f>(C7*D4)</f>
        <v>117.34193696802392</v>
      </c>
      <c r="E7" s="11">
        <f>(C7*E4)</f>
        <v>74.145190443327081</v>
      </c>
      <c r="G7" t="s">
        <v>32</v>
      </c>
      <c r="H7" s="10">
        <f t="shared" si="1"/>
        <v>6.2</v>
      </c>
      <c r="I7" s="10">
        <v>1.8</v>
      </c>
      <c r="J7" s="10">
        <v>11</v>
      </c>
      <c r="N7" s="4">
        <f t="shared" si="0"/>
        <v>5.4980000000000002</v>
      </c>
      <c r="O7" s="14">
        <f>(N7*B16)</f>
        <v>4.4827427782707279</v>
      </c>
      <c r="P7" s="14">
        <f>(I7*B18)</f>
        <v>1.0421768707482992</v>
      </c>
      <c r="Q7" s="14">
        <f>(J7*B18)</f>
        <v>6.3688586545729393</v>
      </c>
      <c r="R7" s="14">
        <f t="shared" ref="R7" si="4">(O7+P7+Q7)</f>
        <v>11.893778303591967</v>
      </c>
      <c r="S7" s="2">
        <f t="shared" ref="S7" si="5">(P7+Q7)</f>
        <v>7.411035525321239</v>
      </c>
      <c r="T7">
        <v>0.7</v>
      </c>
      <c r="U7">
        <v>5.5</v>
      </c>
    </row>
    <row r="8" spans="1:21" x14ac:dyDescent="0.3">
      <c r="G8" t="s">
        <v>30</v>
      </c>
      <c r="H8" s="10">
        <f t="shared" si="1"/>
        <v>5.7</v>
      </c>
      <c r="I8" s="10">
        <v>1.8</v>
      </c>
      <c r="J8" s="10">
        <v>8.8000000000000007</v>
      </c>
      <c r="K8">
        <v>4.5</v>
      </c>
      <c r="L8">
        <v>5.5</v>
      </c>
      <c r="M8">
        <v>1</v>
      </c>
      <c r="N8" s="4">
        <f t="shared" si="0"/>
        <v>4.9980000000000002</v>
      </c>
      <c r="O8" s="14">
        <f>(N8*B16)</f>
        <v>4.0750724637681159</v>
      </c>
      <c r="P8" s="14">
        <f>(I8*B17)</f>
        <v>2.3194321206743567</v>
      </c>
      <c r="Q8" s="14">
        <f>(J8*B18)</f>
        <v>5.0950869236583518</v>
      </c>
      <c r="R8" s="14">
        <f t="shared" ref="R8:R13" si="6">(O8+P8+Q8)</f>
        <v>11.489591508100824</v>
      </c>
      <c r="S8" s="2">
        <f t="shared" ref="S8:S13" si="7">(P8+Q8)</f>
        <v>7.4145190443327085</v>
      </c>
      <c r="T8">
        <v>0.2</v>
      </c>
      <c r="U8">
        <v>5.5</v>
      </c>
    </row>
    <row r="9" spans="1:21" x14ac:dyDescent="0.3">
      <c r="D9" s="5"/>
      <c r="E9" s="5"/>
      <c r="G9" t="s">
        <v>31</v>
      </c>
      <c r="H9" s="10">
        <f t="shared" si="1"/>
        <v>6</v>
      </c>
      <c r="I9" s="10">
        <v>1.8</v>
      </c>
      <c r="J9" s="10">
        <v>8.8000000000000007</v>
      </c>
      <c r="K9">
        <v>5.4</v>
      </c>
      <c r="L9">
        <v>19</v>
      </c>
      <c r="M9">
        <v>4.5</v>
      </c>
      <c r="N9" s="4">
        <f t="shared" si="0"/>
        <v>5.298</v>
      </c>
      <c r="O9" s="14">
        <f>(N9*B16)</f>
        <v>4.3196746524696827</v>
      </c>
      <c r="P9" s="14">
        <f>(I9*B17)</f>
        <v>2.3194321206743567</v>
      </c>
      <c r="Q9" s="14">
        <f>(J9*B18)</f>
        <v>5.0950869236583518</v>
      </c>
      <c r="R9" s="14">
        <f t="shared" si="6"/>
        <v>11.734193696802391</v>
      </c>
      <c r="S9" s="2">
        <f t="shared" si="7"/>
        <v>7.4145190443327085</v>
      </c>
      <c r="T9">
        <v>0.5</v>
      </c>
      <c r="U9">
        <v>5.5</v>
      </c>
    </row>
    <row r="10" spans="1:21" x14ac:dyDescent="0.3">
      <c r="D10" s="11"/>
      <c r="E10" s="11"/>
      <c r="G10" t="s">
        <v>24</v>
      </c>
      <c r="H10" s="10">
        <f t="shared" si="1"/>
        <v>15.4</v>
      </c>
      <c r="I10" s="10">
        <v>3.7</v>
      </c>
      <c r="J10" s="10">
        <v>21.6</v>
      </c>
      <c r="K10">
        <v>3</v>
      </c>
      <c r="L10">
        <v>11</v>
      </c>
      <c r="N10" s="4">
        <f t="shared" si="0"/>
        <v>13.957000000000001</v>
      </c>
      <c r="O10" s="14">
        <f>(N10*B16)</f>
        <v>11.379709159025928</v>
      </c>
      <c r="P10" s="14">
        <f>(I10*B17)</f>
        <v>4.7677215813861773</v>
      </c>
      <c r="Q10" s="14">
        <f>(J10*B18)</f>
        <v>12.506122448979591</v>
      </c>
      <c r="R10" s="14">
        <f t="shared" si="6"/>
        <v>28.653553189391694</v>
      </c>
      <c r="S10" s="2">
        <f t="shared" si="7"/>
        <v>17.273844030365769</v>
      </c>
      <c r="T10">
        <v>15.1</v>
      </c>
      <c r="U10">
        <v>0.3</v>
      </c>
    </row>
    <row r="11" spans="1:21" x14ac:dyDescent="0.3">
      <c r="G11" t="s">
        <v>25</v>
      </c>
      <c r="H11" s="10">
        <f t="shared" si="1"/>
        <v>32.4</v>
      </c>
      <c r="I11" s="10">
        <v>16.5</v>
      </c>
      <c r="J11" s="10">
        <v>30.8</v>
      </c>
      <c r="K11">
        <v>4</v>
      </c>
      <c r="L11">
        <v>11</v>
      </c>
      <c r="N11" s="4">
        <f t="shared" si="0"/>
        <v>25.964999999999996</v>
      </c>
      <c r="O11" s="14">
        <f>(N11*B16)</f>
        <v>21.170319432120667</v>
      </c>
      <c r="P11" s="14">
        <f>(I11*B17)</f>
        <v>21.261461106181603</v>
      </c>
      <c r="Q11" s="14">
        <f>(J11*B18)</f>
        <v>17.832804232804232</v>
      </c>
      <c r="R11" s="14">
        <f t="shared" si="6"/>
        <v>60.264584771106499</v>
      </c>
      <c r="S11" s="2">
        <f t="shared" si="7"/>
        <v>39.094265338985835</v>
      </c>
      <c r="T11">
        <v>10.4</v>
      </c>
      <c r="U11">
        <v>22</v>
      </c>
    </row>
    <row r="12" spans="1:21" x14ac:dyDescent="0.3">
      <c r="A12" t="s">
        <v>6</v>
      </c>
      <c r="B12">
        <v>827</v>
      </c>
      <c r="C12" t="s">
        <v>48</v>
      </c>
      <c r="G12" s="5" t="s">
        <v>29</v>
      </c>
      <c r="H12" s="10">
        <f t="shared" si="1"/>
        <v>6.2</v>
      </c>
      <c r="I12" s="10">
        <v>1.8</v>
      </c>
      <c r="J12" s="10">
        <v>11</v>
      </c>
      <c r="K12">
        <v>5.8</v>
      </c>
      <c r="N12" s="4">
        <f t="shared" si="0"/>
        <v>5.4980000000000002</v>
      </c>
      <c r="O12" s="14">
        <f>(N12*B16)</f>
        <v>4.4827427782707279</v>
      </c>
      <c r="P12" s="14">
        <f>(I12*B17)</f>
        <v>2.3194321206743567</v>
      </c>
      <c r="Q12" s="14">
        <f>(J12*B18)</f>
        <v>6.3688586545729393</v>
      </c>
      <c r="R12" s="14">
        <f t="shared" si="6"/>
        <v>13.171033553518024</v>
      </c>
      <c r="S12" s="2">
        <f t="shared" si="7"/>
        <v>8.688290775247296</v>
      </c>
      <c r="T12">
        <v>0.7</v>
      </c>
      <c r="U12">
        <v>5.5</v>
      </c>
    </row>
    <row r="13" spans="1:21" x14ac:dyDescent="0.3">
      <c r="A13" t="s">
        <v>7</v>
      </c>
      <c r="B13">
        <v>1307</v>
      </c>
      <c r="C13" t="s">
        <v>48</v>
      </c>
      <c r="G13" s="5" t="s">
        <v>28</v>
      </c>
      <c r="H13" s="10">
        <f t="shared" si="1"/>
        <v>10</v>
      </c>
      <c r="I13" s="10">
        <v>3.7</v>
      </c>
      <c r="J13" s="10">
        <v>21.6</v>
      </c>
      <c r="K13">
        <v>5.4</v>
      </c>
      <c r="L13">
        <v>19</v>
      </c>
      <c r="M13">
        <v>4.5</v>
      </c>
      <c r="N13" s="4">
        <f t="shared" si="0"/>
        <v>8.5570000000000004</v>
      </c>
      <c r="O13" s="14">
        <f>(N13*B16)</f>
        <v>6.9768697623977127</v>
      </c>
      <c r="P13" s="14">
        <f>(I13*B17)</f>
        <v>4.7677215813861773</v>
      </c>
      <c r="Q13" s="14">
        <f>(J13*B18)</f>
        <v>12.506122448979591</v>
      </c>
      <c r="R13" s="14">
        <f t="shared" si="6"/>
        <v>24.250713792763481</v>
      </c>
      <c r="S13" s="2">
        <f t="shared" si="7"/>
        <v>17.273844030365769</v>
      </c>
      <c r="T13">
        <v>9.1</v>
      </c>
      <c r="U13">
        <v>0.9</v>
      </c>
    </row>
    <row r="14" spans="1:21" x14ac:dyDescent="0.3">
      <c r="A14" t="s">
        <v>8</v>
      </c>
      <c r="B14">
        <v>766</v>
      </c>
      <c r="C14" t="s">
        <v>48</v>
      </c>
      <c r="G14" s="6"/>
      <c r="N14" s="4"/>
      <c r="O14" s="14"/>
      <c r="P14" s="14"/>
      <c r="Q14" s="14"/>
      <c r="R14" s="14"/>
      <c r="S14" s="2"/>
    </row>
    <row r="16" spans="1:21" x14ac:dyDescent="0.3">
      <c r="A16" t="s">
        <v>10</v>
      </c>
      <c r="B16" s="3">
        <f>((B12/(2205*0.46)))</f>
        <v>0.81534062900522519</v>
      </c>
    </row>
    <row r="17" spans="1:3" x14ac:dyDescent="0.3">
      <c r="A17" t="s">
        <v>11</v>
      </c>
      <c r="B17" s="3">
        <f>((B13/(2205*0.46)))</f>
        <v>1.2885734003746425</v>
      </c>
    </row>
    <row r="18" spans="1:3" x14ac:dyDescent="0.3">
      <c r="A18" t="s">
        <v>17</v>
      </c>
      <c r="B18" s="3">
        <f>((B14/(2205*0.6)))</f>
        <v>0.5789871504157218</v>
      </c>
    </row>
    <row r="21" spans="1:3" x14ac:dyDescent="0.3">
      <c r="A21" s="18" t="s">
        <v>26</v>
      </c>
    </row>
    <row r="22" spans="1:3" x14ac:dyDescent="0.3">
      <c r="A22" s="18" t="s">
        <v>27</v>
      </c>
    </row>
    <row r="24" spans="1:3" x14ac:dyDescent="0.3">
      <c r="C24" s="5" t="s">
        <v>35</v>
      </c>
    </row>
    <row r="25" spans="1:3" x14ac:dyDescent="0.3">
      <c r="C25" t="s">
        <v>37</v>
      </c>
    </row>
    <row r="26" spans="1:3" x14ac:dyDescent="0.3">
      <c r="C26" t="s">
        <v>38</v>
      </c>
    </row>
    <row r="27" spans="1:3" x14ac:dyDescent="0.3">
      <c r="C27" t="s">
        <v>39</v>
      </c>
    </row>
    <row r="28" spans="1:3" x14ac:dyDescent="0.3">
      <c r="C28" t="s">
        <v>40</v>
      </c>
    </row>
    <row r="29" spans="1:3" x14ac:dyDescent="0.3">
      <c r="C29" t="s">
        <v>47</v>
      </c>
    </row>
    <row r="30" spans="1:3" x14ac:dyDescent="0.3">
      <c r="C30" t="s">
        <v>41</v>
      </c>
    </row>
  </sheetData>
  <dataValidations count="1">
    <dataValidation type="list" allowBlank="1" showInputMessage="1" showErrorMessage="1" sqref="B4:B5" xr:uid="{00000000-0002-0000-0000-000000000000}">
      <formula1>$G$5:$G$14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Barrett</dc:creator>
  <cp:lastModifiedBy>Ryan Barrett</cp:lastModifiedBy>
  <dcterms:created xsi:type="dcterms:W3CDTF">2022-04-19T17:01:52Z</dcterms:created>
  <dcterms:modified xsi:type="dcterms:W3CDTF">2025-04-04T12:30:45Z</dcterms:modified>
</cp:coreProperties>
</file>